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ds" sheetId="1" state="visible" r:id="rId3"/>
    <sheet name="Summary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<sst xmlns="http://schemas.openxmlformats.org/spreadsheetml/2006/main" count="119" uniqueCount="81">
  <si>
    <t xml:space="preserve">Lead ID</t>
  </si>
  <si>
    <t xml:space="preserve">Date added</t>
  </si>
  <si>
    <t xml:space="preserve">Name</t>
  </si>
  <si>
    <t xml:space="preserve">Lead type</t>
  </si>
  <si>
    <t xml:space="preserve">Source</t>
  </si>
  <si>
    <t xml:space="preserve">Status</t>
  </si>
  <si>
    <t xml:space="preserve">Last contact</t>
  </si>
  <si>
    <t xml:space="preserve">Next follow-up</t>
  </si>
  <si>
    <t xml:space="preserve">Days since contact</t>
  </si>
  <si>
    <t xml:space="preserve">Follow-up due?</t>
  </si>
  <si>
    <t xml:space="preserve">Est. value ($)</t>
  </si>
  <si>
    <t xml:space="preserve">Notes</t>
  </si>
  <si>
    <t xml:space="preserve">L-001</t>
  </si>
  <si>
    <t xml:space="preserve">Maria Lopez</t>
  </si>
  <si>
    <t xml:space="preserve">Buyer</t>
  </si>
  <si>
    <t xml:space="preserve">Referral</t>
  </si>
  <si>
    <t xml:space="preserve">Viewing booked</t>
  </si>
  <si>
    <t xml:space="preserve">Pre-approved, wants 3 bed</t>
  </si>
  <si>
    <t xml:space="preserve">L-002</t>
  </si>
  <si>
    <t xml:space="preserve">James Carter</t>
  </si>
  <si>
    <t xml:space="preserve">Seller</t>
  </si>
  <si>
    <t xml:space="preserve">Past client</t>
  </si>
  <si>
    <t xml:space="preserve">Proposal sent</t>
  </si>
  <si>
    <t xml:space="preserve">Listing in spring</t>
  </si>
  <si>
    <t xml:space="preserve">L-003</t>
  </si>
  <si>
    <t xml:space="preserve">Priya Shah</t>
  </si>
  <si>
    <t xml:space="preserve">Open house</t>
  </si>
  <si>
    <t xml:space="preserve">Contacted</t>
  </si>
  <si>
    <t xml:space="preserve">Asked about schools</t>
  </si>
  <si>
    <t xml:space="preserve">L-004</t>
  </si>
  <si>
    <t xml:space="preserve">Daniel Brooks</t>
  </si>
  <si>
    <t xml:space="preserve">Won</t>
  </si>
  <si>
    <t xml:space="preserve">Signed listing agreement</t>
  </si>
  <si>
    <t xml:space="preserve">L-005</t>
  </si>
  <si>
    <t xml:space="preserve">Hannah Kim</t>
  </si>
  <si>
    <t xml:space="preserve">Website</t>
  </si>
  <si>
    <t xml:space="preserve">New</t>
  </si>
  <si>
    <t xml:space="preserve">Form fill, no call yet</t>
  </si>
  <si>
    <t xml:space="preserve">L-006</t>
  </si>
  <si>
    <t xml:space="preserve">Tom Reyes</t>
  </si>
  <si>
    <t xml:space="preserve">Investor</t>
  </si>
  <si>
    <t xml:space="preserve">Direct outreach</t>
  </si>
  <si>
    <t xml:space="preserve">Looking at duplexes</t>
  </si>
  <si>
    <t xml:space="preserve">L-007</t>
  </si>
  <si>
    <t xml:space="preserve">Sarah Nguyen</t>
  </si>
  <si>
    <t xml:space="preserve">Agent referral</t>
  </si>
  <si>
    <t xml:space="preserve">Weekend viewing</t>
  </si>
  <si>
    <t xml:space="preserve">L-008</t>
  </si>
  <si>
    <t xml:space="preserve">Mark Ellis</t>
  </si>
  <si>
    <t xml:space="preserve">Comparing two agents</t>
  </si>
  <si>
    <t xml:space="preserve">L-009</t>
  </si>
  <si>
    <t xml:space="preserve">Aisha Khan</t>
  </si>
  <si>
    <t xml:space="preserve">Lost</t>
  </si>
  <si>
    <t xml:space="preserve">Bought elsewhere</t>
  </si>
  <si>
    <t xml:space="preserve">L-010</t>
  </si>
  <si>
    <t xml:space="preserve">Chris Patel</t>
  </si>
  <si>
    <t xml:space="preserve">Closed on a fourplex</t>
  </si>
  <si>
    <t xml:space="preserve">L-011</t>
  </si>
  <si>
    <t xml:space="preserve">Olivia Scott</t>
  </si>
  <si>
    <t xml:space="preserve">First-time buyer</t>
  </si>
  <si>
    <t xml:space="preserve">L-012</t>
  </si>
  <si>
    <t xml:space="preserve">Ben Turner</t>
  </si>
  <si>
    <t xml:space="preserve">Letter sent, awaiting reply</t>
  </si>
  <si>
    <t xml:space="preserve">Lead Tracker Summary</t>
  </si>
  <si>
    <t xml:space="preserve">As-of date (type today)</t>
  </si>
  <si>
    <t xml:space="preserve">Follow up every (days)</t>
  </si>
  <si>
    <t xml:space="preserve">Leads by status</t>
  </si>
  <si>
    <t xml:space="preserve">Leads by source</t>
  </si>
  <si>
    <t xml:space="preserve">Leads</t>
  </si>
  <si>
    <t xml:space="preserve">Total</t>
  </si>
  <si>
    <t xml:space="preserve">Win rate (won / closed)</t>
  </si>
  <si>
    <t xml:space="preserve">Follow-ups due now</t>
  </si>
  <si>
    <t xml:space="preserve">Open pipeline value ($)</t>
  </si>
  <si>
    <t xml:space="preserve">How to use this Lead Tracker</t>
  </si>
  <si>
    <t xml:space="preserve">1. Blue cells are yours to edit. Black cells are formulas, leave them alone.</t>
  </si>
  <si>
    <t xml:space="preserve">2. Add one row per lead on the Leads sheet. Pick Source and Status from the drop-downs.</t>
  </si>
  <si>
    <t xml:space="preserve">3. Type the date of your last call, email or text in Last contact.</t>
  </si>
  <si>
    <t xml:space="preserve">4. Change the as-of date and follow-up gap on the Summary sheet (yellow cells).</t>
  </si>
  <si>
    <t xml:space="preserve">5. Rows that say "Follow up now" are overdue. Contact them first.</t>
  </si>
  <si>
    <t xml:space="preserve">6. The 12 rows shown are sample data. Delete them and type your own.</t>
  </si>
  <si>
    <t xml:space="preserve">Formulas cover rows 2 to 200. Copy the last row down to add more.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</si>
</sst>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\ mmm"/>
    <numFmt numFmtId="166" formatCode="0"/>
    <numFmt numFmtId="167" formatCode="\$#,##0;&quot;($&quot;#,##0\);\-"/>
    <numFmt numFmtId="168" formatCode="d\ mmm\ yyyy"/>
    <numFmt numFmtId="169" formatCode="0%"/>
    <numFmt numFmtId="170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6"/>
      <color rgb="FF12214A"/>
      <name val="Arial"/>
      <family val="0"/>
      <charset val="1"/>
    </font>
    <font>
      <u val="single"/>
      <sz val="10"/>
      <color rgb="FF1D5FD1"/>
      <name val="Arial"/>
      <family val="0"/>
      <charset val="1"/>
    </font>
    <font>
      <b val="true"/>
      <sz val="11"/>
      <color rgb="FF12214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2"/>
      <color rgb="FF12214A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u val="single"/>
      <sz val="11"/>
      <color rgb="FF1D5FD1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214A"/>
        <bgColor rgb="FF333333"/>
      </patternFill>
    </fill>
    <fill>
      <patternFill patternType="solid">
        <fgColor rgb="FFF6F8FD"/>
        <bgColor rgb="FFF9F9F9"/>
      </patternFill>
    </fill>
    <fill>
      <patternFill patternType="solid">
        <fgColor rgb="FFFFFF99"/>
        <bgColor rgb="FFDDF5C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7F3"/>
      </left>
      <right style="thin">
        <color rgb="FFE1E7F3"/>
      </right>
      <top style="thin">
        <color rgb="FFE1E7F3"/>
      </top>
      <bottom style="thin">
        <color rgb="FFE1E7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B42318"/>
      </font>
      <fill>
        <patternFill>
          <bgColor rgb="FFFDE2E2"/>
        </patternFill>
      </fill>
    </dxf>
    <dxf>
      <font>
        <color rgb="FF1B7F3B"/>
      </font>
    </dxf>
    <dxf>
      <fill>
        <patternFill>
          <bgColor rgb="FFDDF5C8"/>
        </patternFill>
      </fill>
    </dxf>
    <dxf>
      <fill>
        <patternFill>
          <bgColor rgb="FFEEEE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7F3B"/>
      <rgbColor rgb="FF000080"/>
      <rgbColor rgb="FF808000"/>
      <rgbColor rgb="FF800080"/>
      <rgbColor rgb="FF008080"/>
      <rgbColor rgb="FFF6F8FD"/>
      <rgbColor rgb="FF878787"/>
      <rgbColor rgb="FF9999FF"/>
      <rgbColor rgb="FF993366"/>
      <rgbColor rgb="FFF9F9F9"/>
      <rgbColor rgb="FFE1E7F3"/>
      <rgbColor rgb="FF660066"/>
      <rgbColor rgb="FFFF8080"/>
      <rgbColor rgb="FF1D5FD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DDF5C8"/>
      <rgbColor rgb="FFFFFF99"/>
      <rgbColor rgb="FF99CCFF"/>
      <rgbColor rgb="FFFF99CC"/>
      <rgbColor rgb="FFCC99FF"/>
      <rgbColor rgb="FFFD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2214A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Leads by source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Summary!F8</c:f>
              <c:strCache>
                <c:ptCount val="1"/>
                <c:pt idx="0">
                  <c:v>Leads</c:v>
                </c:pt>
              </c:strCache>
            </c:strRef>
          </c:tx>
          <c:spPr>
            <a:solidFill>
              <a:srgbClr val="12214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Summary!$E$9:$E$14</c:f>
              <c:strCache>
                <c:ptCount val="6"/>
                <c:pt idx="0">
                  <c:v>Referral</c:v>
                </c:pt>
                <c:pt idx="1">
                  <c:v>Past client</c:v>
                </c:pt>
                <c:pt idx="2">
                  <c:v>Open house</c:v>
                </c:pt>
                <c:pt idx="3">
                  <c:v>Website</c:v>
                </c:pt>
                <c:pt idx="4">
                  <c:v>Agent referral</c:v>
                </c:pt>
                <c:pt idx="5">
                  <c:v>Direct outreach</c:v>
                </c:pt>
              </c:strCache>
            </c:strRef>
          </c:cat>
          <c:val>
            <c:numRef>
              <c:f>Summary!$F$9:$F$14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</c:ser>
        <c:gapWidth val="150"/>
        <c:overlap val="0"/>
        <c:axId val="18166913"/>
        <c:axId val="78228848"/>
      </c:barChart>
      <c:catAx>
        <c:axId val="181669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228848"/>
        <c:crosses val="autoZero"/>
        <c:auto val="1"/>
        <c:lblAlgn val="ctr"/>
        <c:lblOffset val="100"/>
        <c:noMultiLvlLbl val="0"/>
      </c:catAx>
      <c:valAx>
        <c:axId val="782288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16691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15</xdr:row>
      <xdr:rowOff>131040</xdr:rowOff>
    </xdr:from>
    <xdr:to>
      <xdr:col>9</xdr:col>
      <xdr:colOff>559440</xdr:colOff>
      <xdr:row>28</xdr:row>
      <xdr:rowOff>174240</xdr:rowOff>
    </xdr:to>
    <xdr:graphicFrame>
      <xdr:nvGraphicFramePr>
        <xdr:cNvPr id="0" name="Chart 1"/>
        <xdr:cNvGraphicFramePr/>
      </xdr:nvGraphicFramePr>
      <xdr:xfrm>
        <a:off x="4158720" y="304812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5"/>
    <col collapsed="false" customWidth="true" hidden="false" outlineLevel="0" max="11" min="11" style="0" width="13"/>
    <col collapsed="false" customWidth="true" hidden="false" outlineLevel="0" max="12" min="12" style="0" width="30"/>
  </cols>
  <sheetData>
    <row r="1" customFormat="false" ht="4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s">
        <v>12</v>
      </c>
      <c r="B2" s="3" t="n">
        <v>46307</v>
      </c>
      <c r="C2" s="4" t="s">
        <v>13</v>
      </c>
      <c r="D2" s="4" t="s">
        <v>14</v>
      </c>
      <c r="E2" s="4" t="s">
        <v>15</v>
      </c>
      <c r="F2" s="4" t="s">
        <v>16</v>
      </c>
      <c r="G2" s="3" t="n">
        <v>46328</v>
      </c>
      <c r="H2" s="5" t="n">
        <f aca="false">IF(OR(F2="Won",F2="Lost"),"",IF(G2="",B2+Summary!$B$5,G2+Summary!$B$5))</f>
        <v>46331</v>
      </c>
      <c r="I2" s="6" t="n">
        <f aca="false">IF(G2="","",Summary!$B$4-G2)</f>
        <v>2</v>
      </c>
      <c r="J2" s="2" t="str">
        <f aca="false">IF(OR(F2="Won",F2="Lost"),"Closed",IF(H2&lt;=Summary!$B$4,"Follow up now","On track"))</f>
        <v>On track</v>
      </c>
      <c r="K2" s="7" t="n">
        <v>9500</v>
      </c>
      <c r="L2" s="8" t="s">
        <v>17</v>
      </c>
    </row>
    <row r="3" customFormat="false" ht="15" hidden="false" customHeight="false" outlineLevel="0" collapsed="false">
      <c r="A3" s="9" t="s">
        <v>18</v>
      </c>
      <c r="B3" s="10" t="n">
        <v>46309</v>
      </c>
      <c r="C3" s="11" t="s">
        <v>19</v>
      </c>
      <c r="D3" s="11" t="s">
        <v>20</v>
      </c>
      <c r="E3" s="11" t="s">
        <v>21</v>
      </c>
      <c r="F3" s="11" t="s">
        <v>22</v>
      </c>
      <c r="G3" s="10" t="n">
        <v>46325</v>
      </c>
      <c r="H3" s="12" t="n">
        <f aca="false">IF(OR(F3="Won",F3="Lost"),"",IF(G3="",B3+Summary!$B$5,G3+Summary!$B$5))</f>
        <v>46328</v>
      </c>
      <c r="I3" s="13" t="n">
        <f aca="false">IF(G3="","",Summary!$B$4-G3)</f>
        <v>5</v>
      </c>
      <c r="J3" s="9" t="str">
        <f aca="false">IF(OR(F3="Won",F3="Lost"),"Closed",IF(H3&lt;=Summary!$B$4,"Follow up now","On track"))</f>
        <v>Follow up now</v>
      </c>
      <c r="K3" s="14" t="n">
        <v>14200</v>
      </c>
      <c r="L3" s="15" t="s">
        <v>23</v>
      </c>
    </row>
    <row r="4" customFormat="false" ht="15" hidden="false" customHeight="false" outlineLevel="0" collapsed="false">
      <c r="A4" s="2" t="s">
        <v>24</v>
      </c>
      <c r="B4" s="3" t="n">
        <v>46313</v>
      </c>
      <c r="C4" s="4" t="s">
        <v>25</v>
      </c>
      <c r="D4" s="4" t="s">
        <v>14</v>
      </c>
      <c r="E4" s="4" t="s">
        <v>26</v>
      </c>
      <c r="F4" s="4" t="s">
        <v>27</v>
      </c>
      <c r="G4" s="3" t="n">
        <v>46324</v>
      </c>
      <c r="H4" s="5" t="n">
        <f aca="false">IF(OR(F4="Won",F4="Lost"),"",IF(G4="",B4+Summary!$B$5,G4+Summary!$B$5))</f>
        <v>46327</v>
      </c>
      <c r="I4" s="6" t="n">
        <f aca="false">IF(G4="","",Summary!$B$4-G4)</f>
        <v>6</v>
      </c>
      <c r="J4" s="2" t="str">
        <f aca="false">IF(OR(F4="Won",F4="Lost"),"Closed",IF(H4&lt;=Summary!$B$4,"Follow up now","On track"))</f>
        <v>Follow up now</v>
      </c>
      <c r="K4" s="7" t="n">
        <v>7800</v>
      </c>
      <c r="L4" s="8" t="s">
        <v>28</v>
      </c>
    </row>
    <row r="5" customFormat="false" ht="15" hidden="false" customHeight="false" outlineLevel="0" collapsed="false">
      <c r="A5" s="9" t="s">
        <v>29</v>
      </c>
      <c r="B5" s="10" t="n">
        <v>46298</v>
      </c>
      <c r="C5" s="11" t="s">
        <v>30</v>
      </c>
      <c r="D5" s="11" t="s">
        <v>20</v>
      </c>
      <c r="E5" s="11" t="s">
        <v>15</v>
      </c>
      <c r="F5" s="11" t="s">
        <v>31</v>
      </c>
      <c r="G5" s="10" t="n">
        <v>46323</v>
      </c>
      <c r="H5" s="12" t="str">
        <f aca="false">IF(OR(F5="Won",F5="Lost"),"",IF(G5="",B5+Summary!$B$5,G5+Summary!$B$5))</f>
        <v/>
      </c>
      <c r="I5" s="13" t="n">
        <f aca="false">IF(G5="","",Summary!$B$4-G5)</f>
        <v>7</v>
      </c>
      <c r="J5" s="9" t="str">
        <f aca="false">IF(OR(F5="Won",F5="Lost"),"Closed",IF(H5&lt;=Summary!$B$4,"Follow up now","On track"))</f>
        <v>Closed</v>
      </c>
      <c r="K5" s="14" t="n">
        <v>12800</v>
      </c>
      <c r="L5" s="15" t="s">
        <v>32</v>
      </c>
    </row>
    <row r="6" customFormat="false" ht="15" hidden="false" customHeight="false" outlineLevel="0" collapsed="false">
      <c r="A6" s="2" t="s">
        <v>33</v>
      </c>
      <c r="B6" s="3" t="n">
        <v>46325</v>
      </c>
      <c r="C6" s="4" t="s">
        <v>34</v>
      </c>
      <c r="D6" s="4" t="s">
        <v>14</v>
      </c>
      <c r="E6" s="4" t="s">
        <v>35</v>
      </c>
      <c r="F6" s="4" t="s">
        <v>36</v>
      </c>
      <c r="G6" s="3"/>
      <c r="H6" s="5" t="n">
        <f aca="false">IF(OR(F6="Won",F6="Lost"),"",IF(G6="",B6+Summary!$B$5,G6+Summary!$B$5))</f>
        <v>46328</v>
      </c>
      <c r="I6" s="6" t="str">
        <f aca="false">IF(G6="","",Summary!$B$4-G6)</f>
        <v/>
      </c>
      <c r="J6" s="2" t="str">
        <f aca="false">IF(OR(F6="Won",F6="Lost"),"Closed",IF(H6&lt;=Summary!$B$4,"Follow up now","On track"))</f>
        <v>Follow up now</v>
      </c>
      <c r="K6" s="7" t="n">
        <v>6400</v>
      </c>
      <c r="L6" s="8" t="s">
        <v>37</v>
      </c>
    </row>
    <row r="7" customFormat="false" ht="15" hidden="false" customHeight="false" outlineLevel="0" collapsed="false">
      <c r="A7" s="9" t="s">
        <v>38</v>
      </c>
      <c r="B7" s="10" t="n">
        <v>46315</v>
      </c>
      <c r="C7" s="11" t="s">
        <v>39</v>
      </c>
      <c r="D7" s="11" t="s">
        <v>40</v>
      </c>
      <c r="E7" s="11" t="s">
        <v>41</v>
      </c>
      <c r="F7" s="11" t="s">
        <v>27</v>
      </c>
      <c r="G7" s="10" t="n">
        <v>46329</v>
      </c>
      <c r="H7" s="12" t="n">
        <f aca="false">IF(OR(F7="Won",F7="Lost"),"",IF(G7="",B7+Summary!$B$5,G7+Summary!$B$5))</f>
        <v>46332</v>
      </c>
      <c r="I7" s="13" t="n">
        <f aca="false">IF(G7="","",Summary!$B$4-G7)</f>
        <v>1</v>
      </c>
      <c r="J7" s="9" t="str">
        <f aca="false">IF(OR(F7="Won",F7="Lost"),"Closed",IF(H7&lt;=Summary!$B$4,"Follow up now","On track"))</f>
        <v>On track</v>
      </c>
      <c r="K7" s="14" t="n">
        <v>18500</v>
      </c>
      <c r="L7" s="15" t="s">
        <v>42</v>
      </c>
    </row>
    <row r="8" customFormat="false" ht="15" hidden="false" customHeight="false" outlineLevel="0" collapsed="false">
      <c r="A8" s="2" t="s">
        <v>43</v>
      </c>
      <c r="B8" s="3" t="n">
        <v>46317</v>
      </c>
      <c r="C8" s="4" t="s">
        <v>44</v>
      </c>
      <c r="D8" s="4" t="s">
        <v>14</v>
      </c>
      <c r="E8" s="4" t="s">
        <v>45</v>
      </c>
      <c r="F8" s="4" t="s">
        <v>16</v>
      </c>
      <c r="G8" s="3" t="n">
        <v>46327</v>
      </c>
      <c r="H8" s="5" t="n">
        <f aca="false">IF(OR(F8="Won",F8="Lost"),"",IF(G8="",B8+Summary!$B$5,G8+Summary!$B$5))</f>
        <v>46330</v>
      </c>
      <c r="I8" s="6" t="n">
        <f aca="false">IF(G8="","",Summary!$B$4-G8)</f>
        <v>3</v>
      </c>
      <c r="J8" s="2" t="str">
        <f aca="false">IF(OR(F8="Won",F8="Lost"),"Closed",IF(H8&lt;=Summary!$B$4,"Follow up now","On track"))</f>
        <v>Follow up now</v>
      </c>
      <c r="K8" s="7" t="n">
        <v>8900</v>
      </c>
      <c r="L8" s="8" t="s">
        <v>46</v>
      </c>
    </row>
    <row r="9" customFormat="false" ht="15" hidden="false" customHeight="false" outlineLevel="0" collapsed="false">
      <c r="A9" s="9" t="s">
        <v>47</v>
      </c>
      <c r="B9" s="10" t="n">
        <v>46304</v>
      </c>
      <c r="C9" s="11" t="s">
        <v>48</v>
      </c>
      <c r="D9" s="11" t="s">
        <v>20</v>
      </c>
      <c r="E9" s="11" t="s">
        <v>15</v>
      </c>
      <c r="F9" s="11" t="s">
        <v>22</v>
      </c>
      <c r="G9" s="10" t="n">
        <v>46321</v>
      </c>
      <c r="H9" s="12" t="n">
        <f aca="false">IF(OR(F9="Won",F9="Lost"),"",IF(G9="",B9+Summary!$B$5,G9+Summary!$B$5))</f>
        <v>46324</v>
      </c>
      <c r="I9" s="13" t="n">
        <f aca="false">IF(G9="","",Summary!$B$4-G9)</f>
        <v>9</v>
      </c>
      <c r="J9" s="9" t="str">
        <f aca="false">IF(OR(F9="Won",F9="Lost"),"Closed",IF(H9&lt;=Summary!$B$4,"Follow up now","On track"))</f>
        <v>Follow up now</v>
      </c>
      <c r="K9" s="14" t="n">
        <v>13600</v>
      </c>
      <c r="L9" s="15" t="s">
        <v>49</v>
      </c>
    </row>
    <row r="10" customFormat="false" ht="15" hidden="false" customHeight="false" outlineLevel="0" collapsed="false">
      <c r="A10" s="2" t="s">
        <v>50</v>
      </c>
      <c r="B10" s="3" t="n">
        <v>46300</v>
      </c>
      <c r="C10" s="4" t="s">
        <v>51</v>
      </c>
      <c r="D10" s="4" t="s">
        <v>14</v>
      </c>
      <c r="E10" s="4" t="s">
        <v>26</v>
      </c>
      <c r="F10" s="4" t="s">
        <v>52</v>
      </c>
      <c r="G10" s="3" t="n">
        <v>46314</v>
      </c>
      <c r="H10" s="5" t="str">
        <f aca="false">IF(OR(F10="Won",F10="Lost"),"",IF(G10="",B10+Summary!$B$5,G10+Summary!$B$5))</f>
        <v/>
      </c>
      <c r="I10" s="6" t="n">
        <f aca="false">IF(G10="","",Summary!$B$4-G10)</f>
        <v>16</v>
      </c>
      <c r="J10" s="2" t="str">
        <f aca="false">IF(OR(F10="Won",F10="Lost"),"Closed",IF(H10&lt;=Summary!$B$4,"Follow up now","On track"))</f>
        <v>Closed</v>
      </c>
      <c r="K10" s="7" t="n">
        <v>0</v>
      </c>
      <c r="L10" s="8" t="s">
        <v>53</v>
      </c>
    </row>
    <row r="11" customFormat="false" ht="15" hidden="false" customHeight="false" outlineLevel="0" collapsed="false">
      <c r="A11" s="9" t="s">
        <v>54</v>
      </c>
      <c r="B11" s="10" t="n">
        <v>46293</v>
      </c>
      <c r="C11" s="11" t="s">
        <v>55</v>
      </c>
      <c r="D11" s="11" t="s">
        <v>40</v>
      </c>
      <c r="E11" s="11" t="s">
        <v>21</v>
      </c>
      <c r="F11" s="11" t="s">
        <v>31</v>
      </c>
      <c r="G11" s="10" t="n">
        <v>46322</v>
      </c>
      <c r="H11" s="12" t="str">
        <f aca="false">IF(OR(F11="Won",F11="Lost"),"",IF(G11="",B11+Summary!$B$5,G11+Summary!$B$5))</f>
        <v/>
      </c>
      <c r="I11" s="13" t="n">
        <f aca="false">IF(G11="","",Summary!$B$4-G11)</f>
        <v>8</v>
      </c>
      <c r="J11" s="9" t="str">
        <f aca="false">IF(OR(F11="Won",F11="Lost"),"Closed",IF(H11&lt;=Summary!$B$4,"Follow up now","On track"))</f>
        <v>Closed</v>
      </c>
      <c r="K11" s="14" t="n">
        <v>16200</v>
      </c>
      <c r="L11" s="15" t="s">
        <v>56</v>
      </c>
    </row>
    <row r="12" customFormat="false" ht="15" hidden="false" customHeight="false" outlineLevel="0" collapsed="false">
      <c r="A12" s="2" t="s">
        <v>57</v>
      </c>
      <c r="B12" s="3" t="n">
        <v>46322</v>
      </c>
      <c r="C12" s="4" t="s">
        <v>58</v>
      </c>
      <c r="D12" s="4" t="s">
        <v>14</v>
      </c>
      <c r="E12" s="4" t="s">
        <v>35</v>
      </c>
      <c r="F12" s="4" t="s">
        <v>27</v>
      </c>
      <c r="G12" s="3" t="n">
        <v>46328</v>
      </c>
      <c r="H12" s="5" t="n">
        <f aca="false">IF(OR(F12="Won",F12="Lost"),"",IF(G12="",B12+Summary!$B$5,G12+Summary!$B$5))</f>
        <v>46331</v>
      </c>
      <c r="I12" s="6" t="n">
        <f aca="false">IF(G12="","",Summary!$B$4-G12)</f>
        <v>2</v>
      </c>
      <c r="J12" s="2" t="str">
        <f aca="false">IF(OR(F12="Won",F12="Lost"),"Closed",IF(H12&lt;=Summary!$B$4,"Follow up now","On track"))</f>
        <v>On track</v>
      </c>
      <c r="K12" s="7" t="n">
        <v>7200</v>
      </c>
      <c r="L12" s="8" t="s">
        <v>59</v>
      </c>
    </row>
    <row r="13" customFormat="false" ht="15" hidden="false" customHeight="false" outlineLevel="0" collapsed="false">
      <c r="A13" s="9" t="s">
        <v>60</v>
      </c>
      <c r="B13" s="10" t="n">
        <v>46327</v>
      </c>
      <c r="C13" s="11" t="s">
        <v>61</v>
      </c>
      <c r="D13" s="11" t="s">
        <v>20</v>
      </c>
      <c r="E13" s="11" t="s">
        <v>41</v>
      </c>
      <c r="F13" s="11" t="s">
        <v>36</v>
      </c>
      <c r="G13" s="10"/>
      <c r="H13" s="12" t="n">
        <f aca="false">IF(OR(F13="Won",F13="Lost"),"",IF(G13="",B13+Summary!$B$5,G13+Summary!$B$5))</f>
        <v>46330</v>
      </c>
      <c r="I13" s="13" t="str">
        <f aca="false">IF(G13="","",Summary!$B$4-G13)</f>
        <v/>
      </c>
      <c r="J13" s="9" t="str">
        <f aca="false">IF(OR(F13="Won",F13="Lost"),"Closed",IF(H13&lt;=Summary!$B$4,"Follow up now","On track"))</f>
        <v>Follow up now</v>
      </c>
      <c r="K13" s="14" t="n">
        <v>11000</v>
      </c>
      <c r="L13" s="15" t="s">
        <v>62</v>
      </c>
    </row>
  </sheetData>
  <conditionalFormatting sqref="J2:J200">
    <cfRule type="expression" priority="2" aboveAverage="0" equalAverage="0" bottom="0" percent="0" rank="0" text="" dxfId="0">
      <formula>J2="Follow up now"</formula>
    </cfRule>
    <cfRule type="expression" priority="3" aboveAverage="0" equalAverage="0" bottom="0" percent="0" rank="0" text="" dxfId="1">
      <formula>J2="On track"</formula>
    </cfRule>
  </conditionalFormatting>
  <conditionalFormatting sqref="F2:F200">
    <cfRule type="expression" priority="4" aboveAverage="0" equalAverage="0" bottom="0" percent="0" rank="0" text="" dxfId="2">
      <formula>F2="Won"</formula>
    </cfRule>
    <cfRule type="expression" priority="5" aboveAverage="0" equalAverage="0" bottom="0" percent="0" rank="0" text="" dxfId="3">
      <formula>F2="Lost"</formula>
    </cfRule>
  </conditionalFormatting>
  <dataValidations count="2">
    <dataValidation allowBlank="true" errorStyle="stop" operator="between" showDropDown="false" showErrorMessage="false" showInputMessage="false" sqref="F2:F200" type="list">
      <formula1>"New,Contacted,Viewing booked,Proposal sent,Won,Lost"</formula1>
      <formula2>0</formula2>
    </dataValidation>
    <dataValidation allowBlank="true" errorStyle="stop" operator="between" showDropDown="false" showErrorMessage="false" showInputMessage="false" sqref="E2:E200" type="list">
      <formula1>"Referral,Past client,Open house,Website,Agent referral,Direct outreach"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9"/>
  </cols>
  <sheetData>
    <row r="1" customFormat="false" ht="19.7" hidden="false" customHeight="false" outlineLevel="0" collapsed="false">
      <c r="A1" s="16" t="s">
        <v>63</v>
      </c>
    </row>
    <row r="2" customFormat="false" ht="15" hidden="false" customHeight="false" outlineLevel="0" collapsed="false">
      <c r="A2" s="17" t="str">
        <f aca="false">HYPERLINK("#'Leads'!A1","Go to Leads sheet")</f>
        <v>Go to Leads sheet</v>
      </c>
      <c r="D2" s="17" t="str">
        <f aca="false">HYPERLINK("#'How to use'!A1","How to use")</f>
        <v>How to use</v>
      </c>
    </row>
    <row r="4" customFormat="false" ht="15" hidden="false" customHeight="false" outlineLevel="0" collapsed="false">
      <c r="A4" s="18" t="s">
        <v>64</v>
      </c>
      <c r="B4" s="19" t="n">
        <v>46330</v>
      </c>
    </row>
    <row r="5" customFormat="false" ht="15" hidden="false" customHeight="false" outlineLevel="0" collapsed="false">
      <c r="A5" s="18" t="s">
        <v>65</v>
      </c>
      <c r="B5" s="20" t="n">
        <v>3</v>
      </c>
    </row>
    <row r="7" customFormat="false" ht="15" hidden="false" customHeight="false" outlineLevel="0" collapsed="false">
      <c r="A7" s="21" t="s">
        <v>66</v>
      </c>
      <c r="E7" s="21" t="s">
        <v>67</v>
      </c>
    </row>
    <row r="8" customFormat="false" ht="15" hidden="false" customHeight="false" outlineLevel="0" collapsed="false">
      <c r="A8" s="22" t="s">
        <v>5</v>
      </c>
      <c r="B8" s="22" t="s">
        <v>68</v>
      </c>
      <c r="C8" s="22" t="s">
        <v>10</v>
      </c>
      <c r="E8" s="22" t="s">
        <v>4</v>
      </c>
      <c r="F8" s="22" t="s">
        <v>68</v>
      </c>
      <c r="G8" s="22" t="s">
        <v>31</v>
      </c>
    </row>
    <row r="9" customFormat="false" ht="15" hidden="false" customHeight="false" outlineLevel="0" collapsed="false">
      <c r="A9" s="23" t="s">
        <v>36</v>
      </c>
      <c r="B9" s="23" t="n">
        <f aca="false">COUNTIF(Leads!$F$2:$F$200,A9)</f>
        <v>2</v>
      </c>
      <c r="C9" s="24" t="n">
        <f aca="false">SUMIF(Leads!$F$2:$F$200,A9,Leads!$K$2:$K$200)</f>
        <v>17400</v>
      </c>
      <c r="E9" s="23" t="s">
        <v>15</v>
      </c>
      <c r="F9" s="23" t="n">
        <f aca="false">COUNTIF(Leads!$E$2:$E$200,E9)</f>
        <v>3</v>
      </c>
      <c r="G9" s="23" t="n">
        <f aca="false">COUNTIFS(Leads!$E$2:$E$200,E9,Leads!$F$2:$F$200,"Won")</f>
        <v>1</v>
      </c>
    </row>
    <row r="10" customFormat="false" ht="15" hidden="false" customHeight="false" outlineLevel="0" collapsed="false">
      <c r="A10" s="23" t="s">
        <v>27</v>
      </c>
      <c r="B10" s="23" t="n">
        <f aca="false">COUNTIF(Leads!$F$2:$F$200,A10)</f>
        <v>3</v>
      </c>
      <c r="C10" s="24" t="n">
        <f aca="false">SUMIF(Leads!$F$2:$F$200,A10,Leads!$K$2:$K$200)</f>
        <v>33500</v>
      </c>
      <c r="E10" s="23" t="s">
        <v>21</v>
      </c>
      <c r="F10" s="23" t="n">
        <f aca="false">COUNTIF(Leads!$E$2:$E$200,E10)</f>
        <v>2</v>
      </c>
      <c r="G10" s="23" t="n">
        <f aca="false">COUNTIFS(Leads!$E$2:$E$200,E10,Leads!$F$2:$F$200,"Won")</f>
        <v>1</v>
      </c>
    </row>
    <row r="11" customFormat="false" ht="15" hidden="false" customHeight="false" outlineLevel="0" collapsed="false">
      <c r="A11" s="23" t="s">
        <v>16</v>
      </c>
      <c r="B11" s="23" t="n">
        <f aca="false">COUNTIF(Leads!$F$2:$F$200,A11)</f>
        <v>2</v>
      </c>
      <c r="C11" s="24" t="n">
        <f aca="false">SUMIF(Leads!$F$2:$F$200,A11,Leads!$K$2:$K$200)</f>
        <v>18400</v>
      </c>
      <c r="E11" s="23" t="s">
        <v>26</v>
      </c>
      <c r="F11" s="23" t="n">
        <f aca="false">COUNTIF(Leads!$E$2:$E$200,E11)</f>
        <v>2</v>
      </c>
      <c r="G11" s="23" t="n">
        <f aca="false">COUNTIFS(Leads!$E$2:$E$200,E11,Leads!$F$2:$F$200,"Won")</f>
        <v>0</v>
      </c>
    </row>
    <row r="12" customFormat="false" ht="15" hidden="false" customHeight="false" outlineLevel="0" collapsed="false">
      <c r="A12" s="23" t="s">
        <v>22</v>
      </c>
      <c r="B12" s="23" t="n">
        <f aca="false">COUNTIF(Leads!$F$2:$F$200,A12)</f>
        <v>2</v>
      </c>
      <c r="C12" s="24" t="n">
        <f aca="false">SUMIF(Leads!$F$2:$F$200,A12,Leads!$K$2:$K$200)</f>
        <v>27800</v>
      </c>
      <c r="E12" s="23" t="s">
        <v>35</v>
      </c>
      <c r="F12" s="23" t="n">
        <f aca="false">COUNTIF(Leads!$E$2:$E$200,E12)</f>
        <v>2</v>
      </c>
      <c r="G12" s="23" t="n">
        <f aca="false">COUNTIFS(Leads!$E$2:$E$200,E12,Leads!$F$2:$F$200,"Won")</f>
        <v>0</v>
      </c>
    </row>
    <row r="13" customFormat="false" ht="15" hidden="false" customHeight="false" outlineLevel="0" collapsed="false">
      <c r="A13" s="23" t="s">
        <v>31</v>
      </c>
      <c r="B13" s="23" t="n">
        <f aca="false">COUNTIF(Leads!$F$2:$F$200,A13)</f>
        <v>2</v>
      </c>
      <c r="C13" s="24" t="n">
        <f aca="false">SUMIF(Leads!$F$2:$F$200,A13,Leads!$K$2:$K$200)</f>
        <v>29000</v>
      </c>
      <c r="E13" s="23" t="s">
        <v>45</v>
      </c>
      <c r="F13" s="23" t="n">
        <f aca="false">COUNTIF(Leads!$E$2:$E$200,E13)</f>
        <v>1</v>
      </c>
      <c r="G13" s="23" t="n">
        <f aca="false">COUNTIFS(Leads!$E$2:$E$200,E13,Leads!$F$2:$F$200,"Won")</f>
        <v>0</v>
      </c>
    </row>
    <row r="14" customFormat="false" ht="15" hidden="false" customHeight="false" outlineLevel="0" collapsed="false">
      <c r="A14" s="23" t="s">
        <v>52</v>
      </c>
      <c r="B14" s="23" t="n">
        <f aca="false">COUNTIF(Leads!$F$2:$F$200,A14)</f>
        <v>1</v>
      </c>
      <c r="C14" s="24" t="n">
        <f aca="false">SUMIF(Leads!$F$2:$F$200,A14,Leads!$K$2:$K$200)</f>
        <v>0</v>
      </c>
      <c r="E14" s="23" t="s">
        <v>41</v>
      </c>
      <c r="F14" s="23" t="n">
        <f aca="false">COUNTIF(Leads!$E$2:$E$200,E14)</f>
        <v>2</v>
      </c>
      <c r="G14" s="23" t="n">
        <f aca="false">COUNTIFS(Leads!$E$2:$E$200,E14,Leads!$F$2:$F$200,"Won")</f>
        <v>0</v>
      </c>
    </row>
    <row r="15" customFormat="false" ht="15" hidden="false" customHeight="false" outlineLevel="0" collapsed="false">
      <c r="A15" s="25" t="s">
        <v>69</v>
      </c>
      <c r="B15" s="25" t="n">
        <f aca="false">SUM(B9:B14)</f>
        <v>12</v>
      </c>
      <c r="C15" s="26" t="n">
        <f aca="false">SUM(C9:C14)</f>
        <v>126100</v>
      </c>
    </row>
    <row r="17" customFormat="false" ht="15" hidden="false" customHeight="false" outlineLevel="0" collapsed="false">
      <c r="A17" s="18" t="s">
        <v>70</v>
      </c>
      <c r="B17" s="27" t="n">
        <f aca="false">IF(B13+B14=0,0,B13/(B13+B14))</f>
        <v>0.666666666666667</v>
      </c>
    </row>
    <row r="18" customFormat="false" ht="15" hidden="false" customHeight="false" outlineLevel="0" collapsed="false">
      <c r="A18" s="18" t="s">
        <v>71</v>
      </c>
      <c r="B18" s="28" t="n">
        <f aca="false">COUNTIF(Leads!$J$2:$J$200,"Follow up now")</f>
        <v>6</v>
      </c>
    </row>
    <row r="19" customFormat="false" ht="15" hidden="false" customHeight="false" outlineLevel="0" collapsed="false">
      <c r="A19" s="18" t="s">
        <v>72</v>
      </c>
      <c r="B19" s="29" t="n">
        <f aca="false">SUM(C9:C12)</f>
        <v>97100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9.7" hidden="false" customHeight="false" outlineLevel="0" collapsed="false">
      <c r="A1" s="16" t="s">
        <v>73</v>
      </c>
    </row>
    <row r="2" customFormat="false" ht="15" hidden="false" customHeight="false" outlineLevel="0" collapsed="false">
      <c r="A2" s="30" t="str">
        <f aca="false">HYPERLINK("#'Leads'!A1","Go to Leads sheet")</f>
        <v>Go to Leads sheet</v>
      </c>
    </row>
    <row r="4" customFormat="false" ht="15" hidden="false" customHeight="false" outlineLevel="0" collapsed="false">
      <c r="A4" s="31" t="s">
        <v>74</v>
      </c>
    </row>
    <row r="5" customFormat="false" ht="15" hidden="false" customHeight="false" outlineLevel="0" collapsed="false">
      <c r="A5" s="31" t="s">
        <v>75</v>
      </c>
    </row>
    <row r="6" customFormat="false" ht="15" hidden="false" customHeight="false" outlineLevel="0" collapsed="false">
      <c r="A6" s="31" t="s">
        <v>76</v>
      </c>
    </row>
    <row r="7" customFormat="false" ht="15" hidden="false" customHeight="false" outlineLevel="0" collapsed="false">
      <c r="A7" s="31" t="s">
        <v>77</v>
      </c>
    </row>
    <row r="8" customFormat="false" ht="15" hidden="false" customHeight="false" outlineLevel="0" collapsed="false">
      <c r="A8" s="31" t="s">
        <v>78</v>
      </c>
    </row>
    <row r="9" customFormat="false" ht="15" hidden="false" customHeight="false" outlineLevel="0" collapsed="false">
      <c r="A9" s="31" t="s">
        <v>79</v>
      </c>
    </row>
    <row r="10" customFormat="false" ht="15" hidden="false" customHeight="false" outlineLevel="0" collapsed="false">
      <c r="A10" s="31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2026-11-04T17:28:52Z</dcterms:created>
  <dc:creator>openpyxl</dc:creator>
  <dc:description/>
  <dc:language>en-US</dc:language>
  <cp:lastModifiedBy/>
  <dcterms:modified xsi:type="dcterms:W3CDTF">2026-11-04T22:28:53Z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